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33c16788f97df2/Documents/HYG Real State/Tabla de Inversionistas/"/>
    </mc:Choice>
  </mc:AlternateContent>
  <xr:revisionPtr revIDLastSave="50" documentId="8_{12F2CDD1-1B39-492F-9A5A-8CE4276829B4}" xr6:coauthVersionLast="47" xr6:coauthVersionMax="47" xr10:uidLastSave="{8AD2A11E-D42E-4D20-9071-4C6DD76C92B8}"/>
  <bookViews>
    <workbookView xWindow="-110" yWindow="-110" windowWidth="38620" windowHeight="21100" xr2:uid="{00000000-000D-0000-FFFF-FFFF00000000}"/>
  </bookViews>
  <sheets>
    <sheet name="Sheet2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9" l="1"/>
  <c r="E23" i="9"/>
  <c r="O21" i="9"/>
  <c r="N21" i="9"/>
  <c r="G21" i="9"/>
  <c r="H21" i="9" s="1"/>
  <c r="F21" i="9"/>
  <c r="O20" i="9"/>
  <c r="N20" i="9"/>
  <c r="F20" i="9"/>
  <c r="G20" i="9" s="1"/>
  <c r="O19" i="9"/>
  <c r="N19" i="9"/>
  <c r="F19" i="9"/>
  <c r="G19" i="9" s="1"/>
  <c r="O18" i="9"/>
  <c r="N18" i="9"/>
  <c r="F18" i="9"/>
  <c r="G18" i="9" s="1"/>
  <c r="O17" i="9"/>
  <c r="N17" i="9"/>
  <c r="F17" i="9"/>
  <c r="G17" i="9" s="1"/>
  <c r="O16" i="9"/>
  <c r="N16" i="9"/>
  <c r="F16" i="9"/>
  <c r="G16" i="9" s="1"/>
  <c r="O15" i="9"/>
  <c r="N15" i="9"/>
  <c r="N25" i="9" s="1"/>
  <c r="G15" i="9"/>
  <c r="I15" i="9" s="1"/>
  <c r="J15" i="9" s="1"/>
  <c r="K15" i="9" s="1"/>
  <c r="L15" i="9" s="1"/>
  <c r="F15" i="9"/>
  <c r="O14" i="9"/>
  <c r="O25" i="9" s="1"/>
  <c r="N14" i="9"/>
  <c r="F14" i="9"/>
  <c r="F23" i="9" s="1"/>
  <c r="O13" i="9"/>
  <c r="N13" i="9"/>
  <c r="I13" i="9"/>
  <c r="J13" i="9" s="1"/>
  <c r="K13" i="9" s="1"/>
  <c r="L13" i="9" s="1"/>
  <c r="G13" i="9"/>
  <c r="H13" i="9" s="1"/>
  <c r="F13" i="9"/>
  <c r="O12" i="9"/>
  <c r="N12" i="9"/>
  <c r="F12" i="9"/>
  <c r="G12" i="9" s="1"/>
  <c r="E9" i="9"/>
  <c r="F9" i="9" s="1"/>
  <c r="K8" i="9"/>
  <c r="L8" i="9" s="1"/>
  <c r="F8" i="9"/>
  <c r="K7" i="9"/>
  <c r="L7" i="9" s="1"/>
  <c r="L9" i="9" s="1"/>
  <c r="F7" i="9"/>
  <c r="I18" i="9" l="1"/>
  <c r="J18" i="9" s="1"/>
  <c r="K18" i="9" s="1"/>
  <c r="L18" i="9" s="1"/>
  <c r="H18" i="9"/>
  <c r="I19" i="9"/>
  <c r="J19" i="9" s="1"/>
  <c r="K19" i="9" s="1"/>
  <c r="L19" i="9" s="1"/>
  <c r="H19" i="9"/>
  <c r="I12" i="9"/>
  <c r="H12" i="9"/>
  <c r="G23" i="9"/>
  <c r="H17" i="9"/>
  <c r="I17" i="9"/>
  <c r="J17" i="9" s="1"/>
  <c r="K17" i="9" s="1"/>
  <c r="L17" i="9" s="1"/>
  <c r="I16" i="9"/>
  <c r="J16" i="9" s="1"/>
  <c r="K16" i="9" s="1"/>
  <c r="L16" i="9" s="1"/>
  <c r="H16" i="9"/>
  <c r="I20" i="9"/>
  <c r="J20" i="9" s="1"/>
  <c r="K20" i="9" s="1"/>
  <c r="L20" i="9" s="1"/>
  <c r="H20" i="9"/>
  <c r="I21" i="9"/>
  <c r="J21" i="9" s="1"/>
  <c r="K21" i="9" s="1"/>
  <c r="L21" i="9" s="1"/>
  <c r="H15" i="9"/>
  <c r="K9" i="9"/>
  <c r="G14" i="9"/>
  <c r="J12" i="9" l="1"/>
  <c r="I14" i="9"/>
  <c r="J14" i="9" s="1"/>
  <c r="K14" i="9" s="1"/>
  <c r="L14" i="9" s="1"/>
  <c r="H14" i="9"/>
  <c r="I23" i="9" l="1"/>
  <c r="K12" i="9"/>
  <c r="J23" i="9"/>
  <c r="L12" i="9" l="1"/>
  <c r="K23" i="9"/>
  <c r="L23" i="9" s="1"/>
</calcChain>
</file>

<file path=xl/sharedStrings.xml><?xml version="1.0" encoding="utf-8"?>
<sst xmlns="http://schemas.openxmlformats.org/spreadsheetml/2006/main" count="58" uniqueCount="47">
  <si>
    <t>%</t>
  </si>
  <si>
    <t>TOTAL</t>
  </si>
  <si>
    <t>MONTO (DLS)</t>
  </si>
  <si>
    <t>NOMBRE</t>
  </si>
  <si>
    <t>EMPRESA MEXICANA</t>
  </si>
  <si>
    <t>EMPRESA EEUU</t>
  </si>
  <si>
    <t>EDUARDO ARREOLA</t>
  </si>
  <si>
    <t>INMOBILIARIA EL GINKGO SA DE CV</t>
  </si>
  <si>
    <t>CARLOS GARZA</t>
  </si>
  <si>
    <t>CONSTRUCTORA HYG DEL BAJIO SAPI DE CV</t>
  </si>
  <si>
    <t>HYG INVESTMENTS LLC</t>
  </si>
  <si>
    <t>ARTURO ROJAS</t>
  </si>
  <si>
    <t>GIBRAN GONZALEZ/RICARDO</t>
  </si>
  <si>
    <t>JORGE VILLAFUERTE JUAREZ</t>
  </si>
  <si>
    <t>RAYMUNDO LOPEZ</t>
  </si>
  <si>
    <t>ALBERTO GUZMAN</t>
  </si>
  <si>
    <t>HYG DEVELOPER LLC</t>
  </si>
  <si>
    <t>INVERSIÓN</t>
  </si>
  <si>
    <t>DESARROLLADOR</t>
  </si>
  <si>
    <t>INVERSIONISTAS</t>
  </si>
  <si>
    <t>INVERSIONISTAS &amp; RETORNOS</t>
  </si>
  <si>
    <t>RODHER USA, LLC</t>
  </si>
  <si>
    <t>ARSAN INVESTMENT PROMOTER, LLC</t>
  </si>
  <si>
    <t>PROMOTORA EMPRESARIAL ARSAN, S.A.P.I. DE C.V.</t>
  </si>
  <si>
    <t>GINKGO LIVING, LLC</t>
  </si>
  <si>
    <t>ESAI PROJECTS, LLC</t>
  </si>
  <si>
    <t>PSG INNOVATION &amp; CONSTRUCTION, LLC</t>
  </si>
  <si>
    <t>PATRICK SAID GUTIERREZ</t>
  </si>
  <si>
    <t>ARTURO ROJAS Y HERMANOS</t>
  </si>
  <si>
    <t>ARLO INVERSIONES, LLC</t>
  </si>
  <si>
    <t>GUMER INVERSIONES, LLC</t>
  </si>
  <si>
    <t>ARLO INNOVACIONES, S.A.P.I. DE C.V.</t>
  </si>
  <si>
    <t>PATRIMONILA GUMER, S.A.P.I. DE C.V.</t>
  </si>
  <si>
    <t>ALEJANDRO LOPEZ</t>
  </si>
  <si>
    <t>EGI HOMES, LLC</t>
  </si>
  <si>
    <t>EGI CONSTRUCCIONES, SAPI DE CV</t>
  </si>
  <si>
    <t>HYG INVESTMENTS, LLC</t>
  </si>
  <si>
    <t>Deposited</t>
  </si>
  <si>
    <t>Pending</t>
  </si>
  <si>
    <t>UTILIDADES</t>
  </si>
  <si>
    <t>PSG CONSTRUCCION Y DESARROLLO SAPI DE CV</t>
  </si>
  <si>
    <t>TABLA DE PROYECCION / APORTACION ADICIONAL</t>
  </si>
  <si>
    <t>Aportacion adicional c/finan. Bancario</t>
  </si>
  <si>
    <t>Inversion Total</t>
  </si>
  <si>
    <t>LUIS GUILLERMO/OSCAR ARREOLA</t>
  </si>
  <si>
    <t>DISTRIBUIDORA DE EQUIPO Y SERVICIO GONZALEZ, SA DE CV / ORGANIZACION DAVILA, S.C.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</si>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</sst>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$-80A]#,##0.00"/>
    <numFmt numFmtId="166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thin">
        <color theme="4"/>
      </right>
      <top style="medium">
        <color rgb="FF0070C0"/>
      </top>
      <bottom style="thin">
        <color theme="4"/>
      </bottom>
      <diagonal/>
    </border>
    <border>
      <left style="thin">
        <color theme="4"/>
      </left>
      <right style="medium">
        <color rgb="FF0070C0"/>
      </right>
      <top style="medium">
        <color rgb="FF0070C0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165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9">
    <xf numFmtId="165" fontId="0" fillId="0" borderId="0" xfId="0"/>
    <xf numFmtId="0" fontId="1" fillId="0" borderId="0" xfId="5"/>
    <xf numFmtId="0" fontId="1" fillId="0" borderId="4" xfId="5" applyBorder="1"/>
    <xf numFmtId="0" fontId="1" fillId="0" borderId="10" xfId="5" applyBorder="1"/>
    <xf numFmtId="10" fontId="1" fillId="0" borderId="11" xfId="5" applyNumberFormat="1" applyBorder="1"/>
    <xf numFmtId="10" fontId="0" fillId="0" borderId="0" xfId="2" applyNumberFormat="1" applyFont="1" applyBorder="1"/>
    <xf numFmtId="10" fontId="1" fillId="0" borderId="0" xfId="5" applyNumberFormat="1"/>
    <xf numFmtId="164" fontId="1" fillId="0" borderId="0" xfId="5" applyNumberFormat="1"/>
    <xf numFmtId="0" fontId="2" fillId="0" borderId="1" xfId="5" applyFont="1" applyBorder="1"/>
    <xf numFmtId="0" fontId="2" fillId="0" borderId="2" xfId="5" applyFont="1" applyBorder="1"/>
    <xf numFmtId="9" fontId="2" fillId="0" borderId="3" xfId="2" applyFont="1" applyBorder="1"/>
    <xf numFmtId="0" fontId="2" fillId="0" borderId="6" xfId="5" applyFont="1" applyBorder="1"/>
    <xf numFmtId="0" fontId="2" fillId="0" borderId="7" xfId="5" applyFont="1" applyBorder="1"/>
    <xf numFmtId="9" fontId="2" fillId="0" borderId="8" xfId="2" applyFont="1" applyBorder="1"/>
    <xf numFmtId="164" fontId="2" fillId="0" borderId="6" xfId="1" applyFont="1" applyBorder="1"/>
    <xf numFmtId="164" fontId="1" fillId="0" borderId="1" xfId="1" applyFont="1" applyBorder="1"/>
    <xf numFmtId="164" fontId="1" fillId="0" borderId="4" xfId="1" applyFont="1" applyBorder="1"/>
    <xf numFmtId="164" fontId="0" fillId="0" borderId="4" xfId="1" applyFont="1" applyBorder="1"/>
    <xf numFmtId="164" fontId="0" fillId="0" borderId="9" xfId="1" applyFont="1" applyBorder="1"/>
    <xf numFmtId="0" fontId="0" fillId="0" borderId="0" xfId="5" applyFont="1"/>
    <xf numFmtId="164" fontId="1" fillId="0" borderId="6" xfId="1" applyFont="1" applyBorder="1"/>
    <xf numFmtId="0" fontId="2" fillId="0" borderId="9" xfId="5" applyFont="1" applyBorder="1"/>
    <xf numFmtId="0" fontId="2" fillId="2" borderId="12" xfId="5" applyFont="1" applyFill="1" applyBorder="1" applyAlignment="1">
      <alignment horizontal="center"/>
    </xf>
    <xf numFmtId="0" fontId="2" fillId="2" borderId="13" xfId="5" applyFont="1" applyFill="1" applyBorder="1" applyAlignment="1">
      <alignment horizontal="center"/>
    </xf>
    <xf numFmtId="10" fontId="0" fillId="0" borderId="0" xfId="2" applyNumberFormat="1" applyFont="1" applyFill="1" applyBorder="1"/>
    <xf numFmtId="166" fontId="2" fillId="0" borderId="1" xfId="5" applyNumberFormat="1" applyFont="1" applyBorder="1"/>
    <xf numFmtId="164" fontId="1" fillId="0" borderId="4" xfId="1" applyBorder="1"/>
    <xf numFmtId="9" fontId="2" fillId="0" borderId="7" xfId="2" applyFont="1" applyBorder="1"/>
    <xf numFmtId="164" fontId="1" fillId="0" borderId="0" xfId="1"/>
    <xf numFmtId="164" fontId="2" fillId="0" borderId="1" xfId="5" applyNumberFormat="1" applyFont="1" applyBorder="1"/>
    <xf numFmtId="166" fontId="1" fillId="0" borderId="9" xfId="1" applyNumberFormat="1" applyBorder="1"/>
    <xf numFmtId="164" fontId="2" fillId="0" borderId="2" xfId="5" applyNumberFormat="1" applyFont="1" applyBorder="1"/>
    <xf numFmtId="10" fontId="2" fillId="0" borderId="3" xfId="2" applyNumberFormat="1" applyFont="1" applyBorder="1"/>
    <xf numFmtId="10" fontId="1" fillId="0" borderId="5" xfId="2" applyNumberFormat="1" applyBorder="1"/>
    <xf numFmtId="10" fontId="2" fillId="0" borderId="8" xfId="2" applyNumberFormat="1" applyFont="1" applyBorder="1"/>
    <xf numFmtId="10" fontId="1" fillId="0" borderId="0" xfId="2" applyNumberFormat="1"/>
    <xf numFmtId="10" fontId="1" fillId="0" borderId="11" xfId="2" applyNumberFormat="1" applyBorder="1"/>
    <xf numFmtId="164" fontId="0" fillId="0" borderId="4" xfId="1" applyFont="1" applyFill="1" applyBorder="1"/>
    <xf numFmtId="165" fontId="3" fillId="0" borderId="0" xfId="0" applyFont="1" applyAlignment="1">
      <alignment horizontal="center"/>
    </xf>
    <xf numFmtId="165" fontId="3" fillId="0" borderId="0" xfId="0" applyFont="1" applyAlignment="1">
      <alignment horizontal="center"/>
    </xf>
    <xf numFmtId="14" fontId="0" fillId="0" borderId="0" xfId="0" quotePrefix="1" applyNumberFormat="1" applyAlignment="1">
      <alignment horizontal="right"/>
    </xf>
    <xf numFmtId="0" fontId="2" fillId="3" borderId="1" xfId="5" applyFont="1" applyFill="1" applyBorder="1" applyAlignment="1">
      <alignment horizontal="center"/>
    </xf>
    <xf numFmtId="0" fontId="2" fillId="3" borderId="2" xfId="5" applyFont="1" applyFill="1" applyBorder="1" applyAlignment="1">
      <alignment horizontal="center"/>
    </xf>
    <xf numFmtId="0" fontId="2" fillId="3" borderId="3" xfId="5" applyFont="1" applyFill="1" applyBorder="1" applyAlignment="1">
      <alignment horizontal="center"/>
    </xf>
    <xf numFmtId="0" fontId="2" fillId="3" borderId="1" xfId="5" applyFont="1" applyFill="1" applyBorder="1" applyAlignment="1">
      <alignment horizontal="center" wrapText="1"/>
    </xf>
    <xf numFmtId="0" fontId="2" fillId="3" borderId="3" xfId="5" applyFont="1" applyFill="1" applyBorder="1" applyAlignment="1">
      <alignment horizontal="center" wrapText="1"/>
    </xf>
    <xf numFmtId="0" fontId="2" fillId="4" borderId="1" xfId="5" applyFont="1" applyFill="1" applyBorder="1" applyAlignment="1">
      <alignment horizontal="center"/>
    </xf>
    <xf numFmtId="0" fontId="2" fillId="4" borderId="3" xfId="5" applyFont="1" applyFill="1" applyBorder="1" applyAlignment="1">
      <alignment horizontal="center"/>
    </xf>
    <xf numFmtId="0" fontId="2" fillId="3" borderId="6" xfId="5" applyFont="1" applyFill="1" applyBorder="1" applyAlignment="1">
      <alignment horizontal="center"/>
    </xf>
    <xf numFmtId="0" fontId="2" fillId="3" borderId="7" xfId="5" applyFont="1" applyFill="1" applyBorder="1" applyAlignment="1">
      <alignment horizontal="center"/>
    </xf>
    <xf numFmtId="0" fontId="2" fillId="3" borderId="8" xfId="5" applyFont="1" applyFill="1" applyBorder="1" applyAlignment="1">
      <alignment horizontal="center"/>
    </xf>
    <xf numFmtId="0" fontId="2" fillId="4" borderId="6" xfId="5" applyFont="1" applyFill="1" applyBorder="1"/>
    <xf numFmtId="10" fontId="2" fillId="4" borderId="8" xfId="5" applyNumberFormat="1" applyFont="1" applyFill="1" applyBorder="1" applyAlignment="1">
      <alignment horizontal="center"/>
    </xf>
    <xf numFmtId="166" fontId="2" fillId="0" borderId="14" xfId="5" applyNumberFormat="1" applyFont="1" applyBorder="1"/>
    <xf numFmtId="0" fontId="4" fillId="0" borderId="4" xfId="5" applyFont="1" applyBorder="1"/>
    <xf numFmtId="0" fontId="4" fillId="0" borderId="0" xfId="5" applyFont="1"/>
    <xf numFmtId="164" fontId="1" fillId="0" borderId="15" xfId="1" applyBorder="1"/>
    <xf numFmtId="10" fontId="0" fillId="0" borderId="8" xfId="2" applyNumberFormat="1" applyFont="1" applyFill="1" applyBorder="1"/>
    <xf numFmtId="164" fontId="2" fillId="0" borderId="16" xfId="1" applyFont="1" applyBorder="1"/>
    <xf numFmtId="164" fontId="2" fillId="0" borderId="14" xfId="5" applyNumberFormat="1" applyFont="1" applyBorder="1"/>
    <xf numFmtId="164" fontId="1" fillId="0" borderId="4" xfId="1" applyFill="1" applyBorder="1"/>
    <xf numFmtId="10" fontId="1" fillId="0" borderId="15" xfId="2" applyNumberFormat="1" applyFill="1" applyBorder="1"/>
    <xf numFmtId="10" fontId="1" fillId="0" borderId="5" xfId="2" applyNumberFormat="1" applyFill="1" applyBorder="1"/>
    <xf numFmtId="0" fontId="4" fillId="0" borderId="0" xfId="5" applyFont="1" applyAlignment="1">
      <alignment horizontal="center" wrapText="1"/>
    </xf>
    <xf numFmtId="165" fontId="0" fillId="0" borderId="0" xfId="0" applyAlignment="1">
      <alignment horizontal="right"/>
    </xf>
    <xf numFmtId="165" fontId="5" fillId="0" borderId="0" xfId="0" applyFont="1" applyAlignment="1">
      <alignment vertical="center"/>
    </xf>
    <xf numFmtId="166" fontId="1" fillId="5" borderId="9" xfId="1" applyNumberFormat="1" applyFill="1" applyBorder="1"/>
    <xf numFmtId="166" fontId="2" fillId="0" borderId="9" xfId="1" applyNumberFormat="1" applyFont="1" applyBorder="1"/>
    <xf numFmtId="9" fontId="1" fillId="0" borderId="11" xfId="2" applyBorder="1"/>
  </cellXfs>
  <cellStyles count="6">
    <cellStyle name="Comma 2" xfId="3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5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033c16788f97df2/Documents/HYG%20Real%20State/Tabla%20de%20Inversionistas/TABLA%20DE%20INVERSIONISTAS.xlsx" TargetMode="External"/><Relationship Id="rId1" Type="http://schemas.openxmlformats.org/officeDocument/2006/relationships/externalLinkPath" Target="TABLA%20DE%20INVERSION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ORTACIONES"/>
      <sheetName val="Aportacion ticket"/>
      <sheetName val="Aportaciones Terrenos"/>
      <sheetName val="Aportaciones Adicionales"/>
      <sheetName val="Total AA"/>
      <sheetName val="Relacion de socios"/>
      <sheetName val="Sheet1"/>
      <sheetName val="K1 2024"/>
    </sheetNames>
    <sheetDataSet>
      <sheetData sheetId="0">
        <row r="13">
          <cell r="AS13">
            <v>149910.39000000001</v>
          </cell>
          <cell r="AT13">
            <v>0</v>
          </cell>
        </row>
        <row r="14">
          <cell r="AS14">
            <v>738020.38</v>
          </cell>
          <cell r="AT14">
            <v>0</v>
          </cell>
        </row>
        <row r="15">
          <cell r="AS15">
            <v>674596.76</v>
          </cell>
          <cell r="AT15">
            <v>0</v>
          </cell>
        </row>
        <row r="16">
          <cell r="AS16">
            <v>191329.98</v>
          </cell>
          <cell r="AT16">
            <v>-2.7272727456875145E-3</v>
          </cell>
        </row>
        <row r="17">
          <cell r="AS17">
            <v>599641.56000000006</v>
          </cell>
          <cell r="AT17">
            <v>0</v>
          </cell>
        </row>
        <row r="18">
          <cell r="AS18">
            <v>449731.17</v>
          </cell>
          <cell r="AT18">
            <v>0</v>
          </cell>
        </row>
        <row r="19">
          <cell r="AS19">
            <v>220000</v>
          </cell>
          <cell r="AT19">
            <v>-3.030303050763905E-4</v>
          </cell>
        </row>
        <row r="20">
          <cell r="AS20">
            <v>141616.93</v>
          </cell>
          <cell r="AT20">
            <v>0</v>
          </cell>
        </row>
        <row r="21">
          <cell r="AS21">
            <v>308682.62</v>
          </cell>
          <cell r="AT21">
            <v>0</v>
          </cell>
        </row>
        <row r="22">
          <cell r="AS22">
            <v>141616.93</v>
          </cell>
          <cell r="AT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9638-FB56-442F-97B7-B4068A100B37}">
  <dimension ref="A1:O25"/>
  <sheetViews>
    <sheetView tabSelected="1" workbookViewId="0">
      <selection activeCell="Q5" sqref="Q5"/>
    </sheetView>
  </sheetViews>
  <sheetFormatPr defaultRowHeight="14.5" x14ac:dyDescent="0.35"/>
  <cols>
    <col min="1" max="1" width="11.453125" customWidth="1"/>
    <col min="5" max="12" width="14" customWidth="1"/>
    <col min="13" max="13" width="5.7265625" customWidth="1"/>
    <col min="14" max="15" width="14" customWidth="1"/>
  </cols>
  <sheetData>
    <row r="1" spans="1:15" ht="23.5" x14ac:dyDescent="0.55000000000000004">
      <c r="A1" s="38"/>
      <c r="B1" s="39" t="s">
        <v>41</v>
      </c>
      <c r="C1" s="39"/>
      <c r="D1" s="39"/>
      <c r="E1" s="39"/>
      <c r="F1" s="39"/>
      <c r="G1" s="39"/>
      <c r="H1" s="39"/>
      <c r="I1" s="39"/>
      <c r="J1" s="39"/>
    </row>
    <row r="2" spans="1:15" ht="15" thickBot="1" x14ac:dyDescent="0.4">
      <c r="A2" s="40">
        <v>45870</v>
      </c>
      <c r="B2" s="1"/>
      <c r="C2" s="1"/>
      <c r="D2" s="1"/>
      <c r="E2" s="1"/>
      <c r="F2" s="1"/>
      <c r="G2" s="1"/>
      <c r="H2" s="1"/>
      <c r="I2" s="1"/>
      <c r="J2" s="1"/>
    </row>
    <row r="3" spans="1:15" x14ac:dyDescent="0.35">
      <c r="B3" s="41" t="s">
        <v>20</v>
      </c>
      <c r="C3" s="42"/>
      <c r="D3" s="43"/>
      <c r="E3" s="41" t="s">
        <v>17</v>
      </c>
      <c r="F3" s="43"/>
      <c r="G3" s="44" t="s">
        <v>42</v>
      </c>
      <c r="H3" s="45"/>
      <c r="I3" s="41" t="s">
        <v>43</v>
      </c>
      <c r="J3" s="43"/>
      <c r="K3" s="46" t="s">
        <v>39</v>
      </c>
      <c r="L3" s="47"/>
    </row>
    <row r="4" spans="1:15" ht="15" thickBot="1" x14ac:dyDescent="0.4">
      <c r="B4" s="48" t="s">
        <v>3</v>
      </c>
      <c r="C4" s="49" t="s">
        <v>4</v>
      </c>
      <c r="D4" s="50" t="s">
        <v>5</v>
      </c>
      <c r="E4" s="48" t="s">
        <v>2</v>
      </c>
      <c r="F4" s="50" t="s">
        <v>0</v>
      </c>
      <c r="G4" s="48"/>
      <c r="H4" s="50" t="s">
        <v>0</v>
      </c>
      <c r="I4" s="48"/>
      <c r="J4" s="50" t="s">
        <v>0</v>
      </c>
      <c r="K4" s="51" t="s">
        <v>2</v>
      </c>
      <c r="L4" s="52" t="s">
        <v>0</v>
      </c>
    </row>
    <row r="5" spans="1:15" ht="15" thickBot="1" x14ac:dyDescent="0.4">
      <c r="B5" s="1"/>
      <c r="C5" s="1"/>
      <c r="D5" s="1"/>
      <c r="E5" s="1"/>
      <c r="F5" s="1"/>
      <c r="G5" s="1"/>
      <c r="H5" s="1"/>
      <c r="I5" s="1"/>
      <c r="J5" s="6"/>
      <c r="K5" s="1"/>
      <c r="L5" s="6"/>
    </row>
    <row r="6" spans="1:15" x14ac:dyDescent="0.35">
      <c r="B6" s="8" t="s">
        <v>18</v>
      </c>
      <c r="C6" s="9"/>
      <c r="D6" s="9"/>
      <c r="E6" s="15"/>
      <c r="F6" s="10"/>
      <c r="G6" s="25"/>
      <c r="H6" s="53"/>
      <c r="I6" s="25"/>
      <c r="J6" s="32"/>
      <c r="K6" s="25"/>
      <c r="L6" s="32"/>
    </row>
    <row r="7" spans="1:15" x14ac:dyDescent="0.35">
      <c r="B7" s="54" t="s">
        <v>16</v>
      </c>
      <c r="C7" s="55"/>
      <c r="D7" s="55" t="s">
        <v>16</v>
      </c>
      <c r="E7" s="16">
        <v>0</v>
      </c>
      <c r="F7" s="24">
        <f t="shared" ref="F7:F9" si="0">E7/$E$25</f>
        <v>0</v>
      </c>
      <c r="G7" s="26">
        <v>0</v>
      </c>
      <c r="H7" s="56"/>
      <c r="I7" s="26"/>
      <c r="J7" s="33"/>
      <c r="K7" s="26">
        <f>+K25*0.01</f>
        <v>48922.664700000001</v>
      </c>
      <c r="L7" s="33">
        <f>+K7/$K$25</f>
        <v>0.01</v>
      </c>
    </row>
    <row r="8" spans="1:15" x14ac:dyDescent="0.35">
      <c r="B8" s="54" t="s">
        <v>10</v>
      </c>
      <c r="C8" s="55"/>
      <c r="D8" s="55" t="s">
        <v>10</v>
      </c>
      <c r="E8" s="16">
        <v>0</v>
      </c>
      <c r="F8" s="24">
        <f t="shared" si="0"/>
        <v>0</v>
      </c>
      <c r="G8" s="26">
        <v>0</v>
      </c>
      <c r="H8" s="56"/>
      <c r="I8" s="26"/>
      <c r="J8" s="33"/>
      <c r="K8" s="26">
        <f>+K25*0.29</f>
        <v>1418757.2762999998</v>
      </c>
      <c r="L8" s="33">
        <f>+K8/$K$25</f>
        <v>0.28999999999999998</v>
      </c>
    </row>
    <row r="9" spans="1:15" ht="15" thickBot="1" x14ac:dyDescent="0.4">
      <c r="B9" s="11" t="s">
        <v>1</v>
      </c>
      <c r="C9" s="12"/>
      <c r="D9" s="12"/>
      <c r="E9" s="20">
        <f>SUM(E7:E8)</f>
        <v>0</v>
      </c>
      <c r="F9" s="57">
        <f t="shared" si="0"/>
        <v>0</v>
      </c>
      <c r="G9" s="20">
        <v>0</v>
      </c>
      <c r="H9" s="58"/>
      <c r="I9" s="14"/>
      <c r="J9" s="34"/>
      <c r="K9" s="14">
        <f>+SUM(K7:K8)</f>
        <v>1467679.9409999999</v>
      </c>
      <c r="L9" s="34">
        <f>+SUM(L7:L8)</f>
        <v>0.3</v>
      </c>
    </row>
    <row r="10" spans="1:15" ht="15" thickBot="1" x14ac:dyDescent="0.4">
      <c r="B10" s="1"/>
      <c r="C10" s="1"/>
      <c r="D10" s="1"/>
      <c r="E10" s="1"/>
      <c r="F10" s="7"/>
      <c r="G10" s="28"/>
      <c r="H10" s="28"/>
      <c r="I10" s="28"/>
      <c r="J10" s="35"/>
      <c r="K10" s="28"/>
      <c r="L10" s="35"/>
    </row>
    <row r="11" spans="1:15" x14ac:dyDescent="0.35">
      <c r="B11" s="8" t="s">
        <v>19</v>
      </c>
      <c r="C11" s="9"/>
      <c r="D11" s="9"/>
      <c r="E11" s="8"/>
      <c r="F11" s="31"/>
      <c r="G11" s="29"/>
      <c r="H11" s="59"/>
      <c r="I11" s="29"/>
      <c r="J11" s="32"/>
      <c r="K11" s="29"/>
      <c r="L11" s="32"/>
      <c r="N11" s="22" t="s">
        <v>37</v>
      </c>
      <c r="O11" s="23" t="s">
        <v>38</v>
      </c>
    </row>
    <row r="12" spans="1:15" x14ac:dyDescent="0.35">
      <c r="B12" s="54" t="s">
        <v>33</v>
      </c>
      <c r="C12" s="55" t="s">
        <v>35</v>
      </c>
      <c r="D12" s="55" t="s">
        <v>34</v>
      </c>
      <c r="E12" s="37">
        <v>130000</v>
      </c>
      <c r="F12" s="24">
        <f>E12/$E$25</f>
        <v>4.1467304625199361E-2</v>
      </c>
      <c r="G12" s="60">
        <f>$G$25*F12</f>
        <v>19910.390303030301</v>
      </c>
      <c r="H12" s="61">
        <f>G12/$G$25</f>
        <v>4.1467304625199361E-2</v>
      </c>
      <c r="I12" s="60">
        <f t="shared" ref="I12:I21" si="1">E12+G12</f>
        <v>149910.39030303029</v>
      </c>
      <c r="J12" s="62">
        <f>I12/$I$25</f>
        <v>4.1467304625199354E-2</v>
      </c>
      <c r="K12" s="26">
        <f>($K$25*J12)*0.7</f>
        <v>142008.37281339709</v>
      </c>
      <c r="L12" s="33">
        <f>+K12/$K$25</f>
        <v>2.9027113237639547E-2</v>
      </c>
      <c r="N12">
        <f>[1]APORTACIONES!AS13</f>
        <v>149910.39000000001</v>
      </c>
      <c r="O12">
        <f>[1]APORTACIONES!AT13</f>
        <v>0</v>
      </c>
    </row>
    <row r="13" spans="1:15" x14ac:dyDescent="0.35">
      <c r="B13" s="54" t="s">
        <v>6</v>
      </c>
      <c r="C13" s="55" t="s">
        <v>7</v>
      </c>
      <c r="D13" s="55" t="s">
        <v>24</v>
      </c>
      <c r="E13" s="37">
        <v>640000</v>
      </c>
      <c r="F13" s="24">
        <f>E13/$E$25</f>
        <v>0.20414673046251994</v>
      </c>
      <c r="G13" s="60">
        <f t="shared" ref="G13:G17" si="2">$G$25*F13</f>
        <v>98020.383030303026</v>
      </c>
      <c r="H13" s="61">
        <f t="shared" ref="H13:H21" si="3">G13/$G$25</f>
        <v>0.20414673046251994</v>
      </c>
      <c r="I13" s="60">
        <f t="shared" si="1"/>
        <v>738020.38303030306</v>
      </c>
      <c r="J13" s="62">
        <f t="shared" ref="J13:J21" si="4">I13/$I$25</f>
        <v>0.20414673046251994</v>
      </c>
      <c r="K13" s="26">
        <f t="shared" ref="K13:K21" si="5">($K$25*J13)*0.7</f>
        <v>699118.14308133966</v>
      </c>
      <c r="L13" s="33">
        <f t="shared" ref="L13:L23" si="6">+K13/$K$25</f>
        <v>0.14290271132376395</v>
      </c>
      <c r="N13">
        <f>[1]APORTACIONES!AS14</f>
        <v>738020.38</v>
      </c>
      <c r="O13">
        <f>[1]APORTACIONES!AT14</f>
        <v>0</v>
      </c>
    </row>
    <row r="14" spans="1:15" x14ac:dyDescent="0.35">
      <c r="B14" s="54" t="s">
        <v>44</v>
      </c>
      <c r="C14" s="55" t="s">
        <v>23</v>
      </c>
      <c r="D14" s="55" t="s">
        <v>22</v>
      </c>
      <c r="E14" s="37">
        <v>585000</v>
      </c>
      <c r="F14" s="24">
        <f t="shared" ref="F14:F21" si="7">E14/$E$25</f>
        <v>0.18660287081339713</v>
      </c>
      <c r="G14" s="60">
        <f t="shared" si="2"/>
        <v>89596.756363636363</v>
      </c>
      <c r="H14" s="61">
        <f t="shared" si="3"/>
        <v>0.18660287081339713</v>
      </c>
      <c r="I14" s="60">
        <f t="shared" si="1"/>
        <v>674596.75636363635</v>
      </c>
      <c r="J14" s="62">
        <f t="shared" si="4"/>
        <v>0.1866028708133971</v>
      </c>
      <c r="K14" s="26">
        <f t="shared" si="5"/>
        <v>639037.67766028701</v>
      </c>
      <c r="L14" s="33">
        <f t="shared" si="6"/>
        <v>0.13062200956937797</v>
      </c>
      <c r="N14">
        <f>[1]APORTACIONES!AS15</f>
        <v>674596.76</v>
      </c>
      <c r="O14">
        <f>[1]APORTACIONES!AT15</f>
        <v>0</v>
      </c>
    </row>
    <row r="15" spans="1:15" x14ac:dyDescent="0.35">
      <c r="B15" s="54" t="s">
        <v>8</v>
      </c>
      <c r="C15" s="55" t="s">
        <v>9</v>
      </c>
      <c r="D15" s="55" t="s">
        <v>36</v>
      </c>
      <c r="E15" s="37">
        <v>150000</v>
      </c>
      <c r="F15" s="24">
        <f t="shared" si="7"/>
        <v>4.784688995215311E-2</v>
      </c>
      <c r="G15" s="60">
        <f>($G$25*F15)+8293.46+10062.99</f>
        <v>41329.977272727272</v>
      </c>
      <c r="H15" s="61">
        <f t="shared" si="3"/>
        <v>8.6077808201474898E-2</v>
      </c>
      <c r="I15" s="60">
        <f t="shared" si="1"/>
        <v>191329.97727272726</v>
      </c>
      <c r="J15" s="62">
        <f t="shared" si="4"/>
        <v>5.2924540023295996E-2</v>
      </c>
      <c r="K15" s="26">
        <f t="shared" si="5"/>
        <v>181244.66681730078</v>
      </c>
      <c r="L15" s="33">
        <f t="shared" si="6"/>
        <v>3.7047178016307192E-2</v>
      </c>
      <c r="N15">
        <f>[1]APORTACIONES!AS16</f>
        <v>191329.98</v>
      </c>
      <c r="O15">
        <f>[1]APORTACIONES!AT16</f>
        <v>-2.7272727456875145E-3</v>
      </c>
    </row>
    <row r="16" spans="1:15" x14ac:dyDescent="0.35">
      <c r="B16" s="54" t="s">
        <v>11</v>
      </c>
      <c r="C16" s="55" t="s">
        <v>28</v>
      </c>
      <c r="D16" s="55" t="s">
        <v>21</v>
      </c>
      <c r="E16" s="37">
        <v>520000</v>
      </c>
      <c r="F16" s="24">
        <f t="shared" si="7"/>
        <v>0.16586921850079744</v>
      </c>
      <c r="G16" s="60">
        <f t="shared" si="2"/>
        <v>79641.561212121203</v>
      </c>
      <c r="H16" s="61">
        <f t="shared" si="3"/>
        <v>0.16586921850079744</v>
      </c>
      <c r="I16" s="60">
        <f t="shared" si="1"/>
        <v>599641.56121212116</v>
      </c>
      <c r="J16" s="62">
        <f t="shared" si="4"/>
        <v>0.16586921850079742</v>
      </c>
      <c r="K16" s="26">
        <f t="shared" si="5"/>
        <v>568033.49125358835</v>
      </c>
      <c r="L16" s="33">
        <f t="shared" si="6"/>
        <v>0.11610845295055819</v>
      </c>
      <c r="N16">
        <f>[1]APORTACIONES!AS17</f>
        <v>599641.56000000006</v>
      </c>
      <c r="O16">
        <f>[1]APORTACIONES!AT17</f>
        <v>0</v>
      </c>
    </row>
    <row r="17" spans="1:15" ht="95.5" x14ac:dyDescent="0.35">
      <c r="B17" s="54" t="s">
        <v>12</v>
      </c>
      <c r="C17" s="63" t="s">
        <v>45</v>
      </c>
      <c r="D17" s="55" t="s">
        <v>25</v>
      </c>
      <c r="E17" s="37">
        <v>390000</v>
      </c>
      <c r="F17" s="24">
        <f t="shared" si="7"/>
        <v>0.12440191387559808</v>
      </c>
      <c r="G17" s="60">
        <f t="shared" si="2"/>
        <v>59731.170909090906</v>
      </c>
      <c r="H17" s="61">
        <f t="shared" si="3"/>
        <v>0.12440191387559808</v>
      </c>
      <c r="I17" s="60">
        <f t="shared" si="1"/>
        <v>449731.1709090909</v>
      </c>
      <c r="J17" s="62">
        <f t="shared" si="4"/>
        <v>0.12440191387559808</v>
      </c>
      <c r="K17" s="26">
        <f t="shared" si="5"/>
        <v>426025.11844019132</v>
      </c>
      <c r="L17" s="33">
        <f t="shared" si="6"/>
        <v>8.7081339712918648E-2</v>
      </c>
      <c r="N17">
        <f>[1]APORTACIONES!AS18</f>
        <v>449731.17</v>
      </c>
      <c r="O17">
        <f>[1]APORTACIONES!AT18</f>
        <v>0</v>
      </c>
    </row>
    <row r="18" spans="1:15" x14ac:dyDescent="0.35">
      <c r="B18" s="54" t="s">
        <v>13</v>
      </c>
      <c r="C18" s="55" t="s">
        <v>13</v>
      </c>
      <c r="D18" s="55" t="s">
        <v>13</v>
      </c>
      <c r="E18" s="37">
        <v>200000</v>
      </c>
      <c r="F18" s="24">
        <f t="shared" si="7"/>
        <v>6.3795853269537475E-2</v>
      </c>
      <c r="G18" s="60">
        <f>($G$25*F18)-10631.37</f>
        <v>19999.999696969695</v>
      </c>
      <c r="H18" s="61">
        <f t="shared" si="3"/>
        <v>4.1653933816250363E-2</v>
      </c>
      <c r="I18" s="60">
        <f t="shared" si="1"/>
        <v>219999.99969696969</v>
      </c>
      <c r="J18" s="62">
        <f t="shared" si="4"/>
        <v>6.0855068061240317E-2</v>
      </c>
      <c r="K18" s="26">
        <f t="shared" si="5"/>
        <v>208403.4463039017</v>
      </c>
      <c r="L18" s="33">
        <f t="shared" si="6"/>
        <v>4.2598547642868217E-2</v>
      </c>
      <c r="N18">
        <f>[1]APORTACIONES!AS19</f>
        <v>220000</v>
      </c>
      <c r="O18">
        <f>[1]APORTACIONES!AT19</f>
        <v>-3.030303050763905E-4</v>
      </c>
    </row>
    <row r="19" spans="1:15" x14ac:dyDescent="0.35">
      <c r="A19" s="64" t="s">
        <v>46</v>
      </c>
      <c r="B19" s="54" t="s">
        <v>27</v>
      </c>
      <c r="C19" s="65" t="s">
        <v>40</v>
      </c>
      <c r="D19" s="55" t="s">
        <v>26</v>
      </c>
      <c r="E19" s="37">
        <v>130000</v>
      </c>
      <c r="F19" s="24">
        <f t="shared" si="7"/>
        <v>4.1467304625199361E-2</v>
      </c>
      <c r="G19" s="60">
        <f>($G$25*F19)-8293.46</f>
        <v>11616.930303030302</v>
      </c>
      <c r="H19" s="61">
        <f t="shared" si="3"/>
        <v>2.4194542666104858E-2</v>
      </c>
      <c r="I19" s="60">
        <f t="shared" si="1"/>
        <v>141616.9303030303</v>
      </c>
      <c r="J19" s="62">
        <f t="shared" si="4"/>
        <v>3.9173217927661395E-2</v>
      </c>
      <c r="K19" s="26">
        <f t="shared" si="5"/>
        <v>134152.07441265049</v>
      </c>
      <c r="L19" s="33">
        <f t="shared" si="6"/>
        <v>2.7421252549362972E-2</v>
      </c>
      <c r="N19">
        <f>[1]APORTACIONES!AS20</f>
        <v>141616.93</v>
      </c>
      <c r="O19">
        <f>[1]APORTACIONES!AT20</f>
        <v>0</v>
      </c>
    </row>
    <row r="20" spans="1:15" x14ac:dyDescent="0.35">
      <c r="A20" s="64"/>
      <c r="B20" s="54" t="s">
        <v>14</v>
      </c>
      <c r="C20" s="55" t="s">
        <v>31</v>
      </c>
      <c r="D20" s="55" t="s">
        <v>29</v>
      </c>
      <c r="E20" s="37">
        <v>260000</v>
      </c>
      <c r="F20" s="24">
        <f t="shared" si="7"/>
        <v>8.2934609250398722E-2</v>
      </c>
      <c r="G20" s="60">
        <f>$G$25*F20+8861.84</f>
        <v>48682.620606060605</v>
      </c>
      <c r="H20" s="61">
        <f t="shared" si="3"/>
        <v>0.10139113437255305</v>
      </c>
      <c r="I20" s="60">
        <f t="shared" si="1"/>
        <v>308682.62060606061</v>
      </c>
      <c r="J20" s="62">
        <f t="shared" si="4"/>
        <v>8.5385917782628912E-2</v>
      </c>
      <c r="K20" s="26">
        <f t="shared" si="5"/>
        <v>292411.4638046925</v>
      </c>
      <c r="L20" s="33">
        <f t="shared" si="6"/>
        <v>5.9770142447840235E-2</v>
      </c>
      <c r="N20">
        <f>[1]APORTACIONES!AS21</f>
        <v>308682.62</v>
      </c>
      <c r="O20">
        <f>[1]APORTACIONES!AT21</f>
        <v>0</v>
      </c>
    </row>
    <row r="21" spans="1:15" x14ac:dyDescent="0.35">
      <c r="A21" s="64" t="s">
        <v>46</v>
      </c>
      <c r="B21" s="54" t="s">
        <v>15</v>
      </c>
      <c r="C21" s="55" t="s">
        <v>32</v>
      </c>
      <c r="D21" s="55" t="s">
        <v>30</v>
      </c>
      <c r="E21" s="37">
        <v>130000</v>
      </c>
      <c r="F21" s="24">
        <f t="shared" si="7"/>
        <v>4.1467304625199361E-2</v>
      </c>
      <c r="G21" s="60">
        <f>($G$25*F21)-8293.46</f>
        <v>11616.930303030302</v>
      </c>
      <c r="H21" s="61">
        <f t="shared" si="3"/>
        <v>2.4194542666104858E-2</v>
      </c>
      <c r="I21" s="60">
        <f t="shared" si="1"/>
        <v>141616.9303030303</v>
      </c>
      <c r="J21" s="62">
        <f t="shared" si="4"/>
        <v>3.9173217927661395E-2</v>
      </c>
      <c r="K21" s="26">
        <f t="shared" si="5"/>
        <v>134152.07441265049</v>
      </c>
      <c r="L21" s="33">
        <f t="shared" si="6"/>
        <v>2.7421252549362972E-2</v>
      </c>
      <c r="N21">
        <f>[1]APORTACIONES!AS22</f>
        <v>141616.93</v>
      </c>
      <c r="O21">
        <f>[1]APORTACIONES!AT22</f>
        <v>0</v>
      </c>
    </row>
    <row r="22" spans="1:15" x14ac:dyDescent="0.35">
      <c r="B22" s="2"/>
      <c r="C22" s="19"/>
      <c r="D22" s="19"/>
      <c r="E22" s="17"/>
      <c r="F22" s="5"/>
      <c r="G22" s="26"/>
      <c r="H22" s="56"/>
      <c r="I22" s="26"/>
      <c r="J22" s="33"/>
      <c r="K22" s="26"/>
      <c r="L22" s="33"/>
    </row>
    <row r="23" spans="1:15" ht="15" thickBot="1" x14ac:dyDescent="0.4">
      <c r="B23" s="11" t="s">
        <v>1</v>
      </c>
      <c r="C23" s="12"/>
      <c r="D23" s="12"/>
      <c r="E23" s="14">
        <f>+SUM(E12:E22)</f>
        <v>3135000</v>
      </c>
      <c r="F23" s="27">
        <f>SUM(F12:F21)</f>
        <v>0.99999999999999989</v>
      </c>
      <c r="G23" s="14">
        <f>SUM(G12:G21)</f>
        <v>480146.72</v>
      </c>
      <c r="H23" s="58"/>
      <c r="I23" s="14">
        <f>SUM(I12:I21)</f>
        <v>3615146.7199999997</v>
      </c>
      <c r="J23" s="13">
        <f>SUM(J12:J22)</f>
        <v>0.99999999999999989</v>
      </c>
      <c r="K23" s="14">
        <f>+SUM(K12:K22)</f>
        <v>3424586.5289999992</v>
      </c>
      <c r="L23" s="34">
        <f t="shared" si="6"/>
        <v>0.69999999999999984</v>
      </c>
    </row>
    <row r="24" spans="1:15" ht="15" thickBot="1" x14ac:dyDescent="0.4">
      <c r="B24" s="1"/>
      <c r="C24" s="1"/>
      <c r="D24" s="1"/>
      <c r="E24" s="1"/>
      <c r="F24" s="1"/>
      <c r="G24" s="1"/>
      <c r="H24" s="1"/>
      <c r="I24" s="1"/>
      <c r="J24" s="6"/>
      <c r="K24" s="1"/>
      <c r="L24" s="6"/>
    </row>
    <row r="25" spans="1:15" ht="15" thickBot="1" x14ac:dyDescent="0.4">
      <c r="B25" s="21" t="s">
        <v>1</v>
      </c>
      <c r="C25" s="3"/>
      <c r="D25" s="3"/>
      <c r="E25" s="18">
        <v>3135000</v>
      </c>
      <c r="F25" s="4">
        <v>1</v>
      </c>
      <c r="G25" s="66">
        <v>480146.72</v>
      </c>
      <c r="H25" s="4">
        <v>1</v>
      </c>
      <c r="I25" s="67">
        <v>3615146.72</v>
      </c>
      <c r="J25" s="68">
        <v>1</v>
      </c>
      <c r="K25" s="30">
        <v>4892266.47</v>
      </c>
      <c r="L25" s="36">
        <f>+K25/$K$25</f>
        <v>1</v>
      </c>
      <c r="N25">
        <f>SUM(N12:N24)</f>
        <v>3615146.7200000007</v>
      </c>
      <c r="O25">
        <f>SUM(O12:O24)</f>
        <v>-3.030303050763905E-3</v>
      </c>
    </row>
  </sheetData>
  <mergeCells count="6">
    <mergeCell ref="B1:J1"/>
    <mergeCell ref="B3:D3"/>
    <mergeCell ref="E3:F3"/>
    <mergeCell ref="G3:H3"/>
    <mergeCell ref="I3:J3"/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Rico</dc:creator>
  <cp:lastModifiedBy>Diana Rico</cp:lastModifiedBy>
  <cp:lastPrinted>2022-12-05T16:04:25Z</cp:lastPrinted>
  <dcterms:created xsi:type="dcterms:W3CDTF">2022-09-01T17:39:45Z</dcterms:created>
  <dcterms:modified xsi:type="dcterms:W3CDTF">2025-08-11T01:02:46Z</dcterms:modified>
</cp:coreProperties>
</file>